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20610" windowHeight="4365"/>
  </bookViews>
  <sheets>
    <sheet name="CALCOLO IRPEF" sheetId="1" r:id="rId1"/>
    <sheet name="1" sheetId="2" r:id="rId2"/>
  </sheets>
  <calcPr calcId="144525"/>
</workbook>
</file>

<file path=xl/calcChain.xml><?xml version="1.0" encoding="utf-8"?>
<calcChain xmlns="http://schemas.openxmlformats.org/spreadsheetml/2006/main">
  <c r="G23" i="1" l="1"/>
  <c r="G5" i="1"/>
  <c r="I3" i="1"/>
  <c r="F12" i="2"/>
  <c r="G18" i="2"/>
  <c r="G17" i="2"/>
  <c r="F13" i="2" l="1"/>
  <c r="F14" i="2"/>
  <c r="H5" i="2"/>
  <c r="H4" i="2"/>
  <c r="I13" i="2" s="1"/>
  <c r="I14" i="2" s="1"/>
  <c r="H18" i="2"/>
  <c r="H17" i="2"/>
  <c r="F18" i="2"/>
  <c r="F17" i="2"/>
  <c r="K17" i="2" s="1"/>
  <c r="C19" i="2"/>
  <c r="C17" i="2"/>
  <c r="G19" i="1" s="1"/>
  <c r="B7" i="2"/>
  <c r="B6" i="2"/>
  <c r="B5" i="2"/>
  <c r="B4" i="2"/>
  <c r="B3" i="2"/>
  <c r="I18" i="2" l="1"/>
  <c r="K18" i="2"/>
  <c r="G14" i="1"/>
  <c r="F19" i="2"/>
  <c r="I19" i="2" s="1"/>
  <c r="I17" i="2"/>
  <c r="L17" i="2" l="1"/>
  <c r="G15" i="1"/>
  <c r="K19" i="2"/>
  <c r="K20" i="2" s="1"/>
  <c r="I15" i="2"/>
  <c r="G18" i="1" s="1"/>
  <c r="G24" i="1" s="1"/>
  <c r="L18" i="2" l="1"/>
  <c r="L19" i="2" s="1"/>
  <c r="G20" i="1" s="1"/>
  <c r="G22" i="1" s="1"/>
</calcChain>
</file>

<file path=xl/sharedStrings.xml><?xml version="1.0" encoding="utf-8"?>
<sst xmlns="http://schemas.openxmlformats.org/spreadsheetml/2006/main" count="45" uniqueCount="42">
  <si>
    <t>SCAGLIONI</t>
  </si>
  <si>
    <t>FINO A</t>
  </si>
  <si>
    <t>ALIQUOTA</t>
  </si>
  <si>
    <t>IMPONIBILE IRPEF</t>
  </si>
  <si>
    <t>FAMILIARI A CARICO (INDICARE NUMERO)</t>
  </si>
  <si>
    <t>indicare SE TI 1, SE TD 2</t>
  </si>
  <si>
    <t>N</t>
  </si>
  <si>
    <t>%</t>
  </si>
  <si>
    <t>CONIUGE</t>
  </si>
  <si>
    <t>IRPEF LORDA</t>
  </si>
  <si>
    <t>ALIQUOTA IRPEF LORDA</t>
  </si>
  <si>
    <t>OLTRE</t>
  </si>
  <si>
    <t>DETRAZIONI</t>
  </si>
  <si>
    <t>DETRAZIONI CONIUGE</t>
  </si>
  <si>
    <t>DETRAZIONI FIGLI</t>
  </si>
  <si>
    <t>IRPEF NETTA</t>
  </si>
  <si>
    <t>BONUS IRPEF</t>
  </si>
  <si>
    <t>CALCOLI IRPEF LORDA</t>
  </si>
  <si>
    <t>PSW</t>
  </si>
  <si>
    <t>mimmobeach86</t>
  </si>
  <si>
    <t>+</t>
  </si>
  <si>
    <t>SE 365 GG E REDDITO MAGG DI 8000</t>
  </si>
  <si>
    <t>NON INFERIORE A 690</t>
  </si>
  <si>
    <t>RAPPORTI A TD</t>
  </si>
  <si>
    <t>REDDITO TRA 8000 E 28000</t>
  </si>
  <si>
    <t>REDDITO TRA 28000 E 55000</t>
  </si>
  <si>
    <t>FIGLI</t>
  </si>
  <si>
    <t>UNDER 3</t>
  </si>
  <si>
    <t>OVER 3</t>
  </si>
  <si>
    <t>TOT</t>
  </si>
  <si>
    <t>CALCOLATORE GIORNI DI DETRAZIONE:</t>
  </si>
  <si>
    <t>reddito &lt; 8000</t>
  </si>
  <si>
    <t>MESI</t>
  </si>
  <si>
    <t>FIGLI UNDER 3*</t>
  </si>
  <si>
    <t>FIGLI OVER 3*</t>
  </si>
  <si>
    <t>*Se in presenza di più figli di cui uno diventato a carico in corso d'anno la formula non regge</t>
  </si>
  <si>
    <t>CALCOLO IRPEF 2015, compilare solo le caselle marroni</t>
  </si>
  <si>
    <t>INIZIO LAVORO (gg/mm/aaaa)</t>
  </si>
  <si>
    <t>TERMINE: LAVORO (gg/mm/aaaa)</t>
  </si>
  <si>
    <t>MESI A CARICO</t>
  </si>
  <si>
    <t>RAL</t>
  </si>
  <si>
    <t>Netto annuo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</si>
</sst>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/>
    <xf numFmtId="0" fontId="0" fillId="2" borderId="8" xfId="0" applyFill="1" applyBorder="1" applyProtection="1"/>
    <xf numFmtId="0" fontId="0" fillId="2" borderId="23" xfId="0" applyFill="1" applyBorder="1" applyProtection="1"/>
    <xf numFmtId="0" fontId="0" fillId="0" borderId="1" xfId="0" applyBorder="1" applyProtection="1"/>
    <xf numFmtId="0" fontId="0" fillId="2" borderId="9" xfId="0" applyFill="1" applyBorder="1" applyProtection="1"/>
    <xf numFmtId="9" fontId="0" fillId="0" borderId="0" xfId="0" applyNumberFormat="1" applyProtection="1"/>
    <xf numFmtId="0" fontId="0" fillId="0" borderId="8" xfId="0" applyBorder="1" applyProtection="1"/>
    <xf numFmtId="0" fontId="0" fillId="0" borderId="9" xfId="0" applyBorder="1" applyProtection="1"/>
    <xf numFmtId="0" fontId="0" fillId="2" borderId="10" xfId="0" applyFill="1" applyBorder="1" applyProtection="1"/>
    <xf numFmtId="0" fontId="0" fillId="2" borderId="12" xfId="0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0" fillId="2" borderId="14" xfId="0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10" fontId="0" fillId="0" borderId="0" xfId="0" applyNumberFormat="1" applyProtection="1"/>
    <xf numFmtId="44" fontId="0" fillId="0" borderId="0" xfId="0" applyNumberFormat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44" fontId="0" fillId="0" borderId="11" xfId="1" applyFont="1" applyBorder="1" applyProtection="1"/>
    <xf numFmtId="0" fontId="0" fillId="2" borderId="19" xfId="0" applyFill="1" applyBorder="1" applyProtection="1"/>
    <xf numFmtId="0" fontId="0" fillId="2" borderId="16" xfId="0" applyFill="1" applyBorder="1" applyProtection="1"/>
    <xf numFmtId="44" fontId="0" fillId="0" borderId="13" xfId="1" applyFont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44" fontId="0" fillId="0" borderId="15" xfId="0" applyNumberFormat="1" applyBorder="1" applyProtection="1"/>
    <xf numFmtId="44" fontId="0" fillId="0" borderId="1" xfId="0" applyNumberForma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20" xfId="0" applyBorder="1" applyProtection="1"/>
    <xf numFmtId="44" fontId="0" fillId="3" borderId="1" xfId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4" fontId="1" fillId="4" borderId="11" xfId="1" applyFont="1" applyFill="1" applyBorder="1" applyProtection="1"/>
    <xf numFmtId="10" fontId="1" fillId="4" borderId="15" xfId="0" applyNumberFormat="1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44" fontId="0" fillId="0" borderId="0" xfId="0" applyNumberFormat="1" applyBorder="1" applyProtection="1"/>
    <xf numFmtId="9" fontId="0" fillId="3" borderId="27" xfId="2" applyFont="1" applyFill="1" applyBorder="1" applyProtection="1">
      <protection locked="0"/>
    </xf>
    <xf numFmtId="9" fontId="0" fillId="3" borderId="26" xfId="2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7" xfId="0" applyBorder="1" applyProtection="1"/>
    <xf numFmtId="14" fontId="0" fillId="5" borderId="7" xfId="0" applyNumberFormat="1" applyFill="1" applyBorder="1" applyAlignment="1" applyProtection="1">
      <alignment vertical="top"/>
    </xf>
    <xf numFmtId="1" fontId="0" fillId="0" borderId="7" xfId="0" applyNumberFormat="1" applyFill="1" applyBorder="1" applyAlignment="1" applyProtection="1">
      <alignment vertical="top"/>
    </xf>
    <xf numFmtId="0" fontId="0" fillId="0" borderId="5" xfId="0" applyFill="1" applyBorder="1" applyProtection="1"/>
    <xf numFmtId="0" fontId="0" fillId="0" borderId="30" xfId="0" applyFill="1" applyBorder="1" applyProtection="1"/>
    <xf numFmtId="0" fontId="3" fillId="0" borderId="6" xfId="0" applyFont="1" applyBorder="1" applyProtection="1"/>
    <xf numFmtId="0" fontId="0" fillId="0" borderId="6" xfId="0" applyBorder="1" applyProtection="1"/>
    <xf numFmtId="0" fontId="4" fillId="4" borderId="0" xfId="0" applyFont="1" applyFill="1"/>
    <xf numFmtId="44" fontId="4" fillId="4" borderId="0" xfId="0" applyNumberFormat="1" applyFont="1" applyFill="1"/>
    <xf numFmtId="0" fontId="4" fillId="4" borderId="0" xfId="0" applyFont="1" applyFill="1" applyBorder="1"/>
    <xf numFmtId="14" fontId="4" fillId="4" borderId="0" xfId="0" applyNumberFormat="1" applyFont="1" applyFill="1"/>
    <xf numFmtId="44" fontId="4" fillId="4" borderId="0" xfId="1" applyFont="1" applyFill="1"/>
    <xf numFmtId="9" fontId="4" fillId="4" borderId="0" xfId="0" applyNumberFormat="1" applyFont="1" applyFill="1"/>
    <xf numFmtId="0" fontId="0" fillId="2" borderId="0" xfId="0" applyFill="1" applyProtection="1"/>
    <xf numFmtId="0" fontId="0" fillId="2" borderId="31" xfId="0" applyFill="1" applyBorder="1" applyAlignment="1" applyProtection="1">
      <alignment vertical="top" wrapText="1"/>
    </xf>
    <xf numFmtId="14" fontId="0" fillId="5" borderId="31" xfId="0" applyNumberFormat="1" applyFill="1" applyBorder="1" applyAlignment="1" applyProtection="1">
      <alignment vertical="top"/>
    </xf>
    <xf numFmtId="0" fontId="0" fillId="2" borderId="32" xfId="0" applyFill="1" applyBorder="1" applyAlignment="1" applyProtection="1">
      <alignment vertical="top" wrapText="1"/>
    </xf>
    <xf numFmtId="0" fontId="0" fillId="2" borderId="0" xfId="0" applyFill="1" applyBorder="1" applyProtection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E1" workbookViewId="0">
      <selection activeCell="G24" sqref="G24"/>
    </sheetView>
  </sheetViews>
  <sheetFormatPr defaultRowHeight="15" x14ac:dyDescent="0.25"/>
  <cols>
    <col min="1" max="4" width="0" style="1" hidden="1" customWidth="1"/>
    <col min="5" max="5" width="14.42578125" style="1" customWidth="1"/>
    <col min="6" max="6" width="13.28515625" style="1" customWidth="1"/>
    <col min="7" max="7" width="17" style="1" customWidth="1"/>
    <col min="8" max="8" width="10.7109375" style="1" bestFit="1" customWidth="1"/>
    <col min="9" max="9" width="16.28515625" style="1" customWidth="1"/>
    <col min="10" max="11" width="11.85546875" style="1" customWidth="1"/>
    <col min="12" max="12" width="9.42578125" style="1" bestFit="1" customWidth="1"/>
    <col min="13" max="13" width="11" style="1" bestFit="1" customWidth="1"/>
    <col min="14" max="14" width="9.140625" style="1"/>
    <col min="15" max="15" width="9.42578125" style="1" bestFit="1" customWidth="1"/>
    <col min="16" max="16384" width="9.140625" style="1"/>
  </cols>
  <sheetData>
    <row r="1" spans="1:13" ht="24" thickBot="1" x14ac:dyDescent="0.4">
      <c r="E1" s="54" t="s">
        <v>36</v>
      </c>
      <c r="F1" s="55"/>
      <c r="G1" s="55"/>
      <c r="H1" s="55"/>
      <c r="I1" s="55"/>
    </row>
    <row r="2" spans="1:13" ht="15.75" thickBot="1" x14ac:dyDescent="0.3">
      <c r="A2" s="1" t="s">
        <v>0</v>
      </c>
      <c r="E2" s="52" t="s">
        <v>30</v>
      </c>
      <c r="F2" s="53"/>
      <c r="G2" s="38"/>
      <c r="H2" s="38"/>
      <c r="I2" s="39"/>
      <c r="M2" s="32"/>
    </row>
    <row r="3" spans="1:13" ht="36.75" customHeight="1" thickBot="1" x14ac:dyDescent="0.3">
      <c r="E3" s="63" t="s">
        <v>37</v>
      </c>
      <c r="F3" s="64">
        <v>42005</v>
      </c>
      <c r="G3" s="65" t="s">
        <v>38</v>
      </c>
      <c r="H3" s="50">
        <v>42369</v>
      </c>
      <c r="I3" s="51">
        <f>H3-F3+1</f>
        <v>365</v>
      </c>
      <c r="M3" s="32"/>
    </row>
    <row r="4" spans="1:13" ht="15.75" thickBot="1" x14ac:dyDescent="0.3">
      <c r="E4" s="2" t="s">
        <v>40</v>
      </c>
      <c r="F4" s="5"/>
      <c r="G4" s="4">
        <v>37000</v>
      </c>
      <c r="M4" s="32"/>
    </row>
    <row r="5" spans="1:13" ht="15.75" thickBot="1" x14ac:dyDescent="0.3">
      <c r="A5" s="1" t="s">
        <v>1</v>
      </c>
      <c r="B5" s="1" t="s">
        <v>2</v>
      </c>
      <c r="E5" s="2" t="s">
        <v>3</v>
      </c>
      <c r="F5" s="5"/>
      <c r="G5" s="34">
        <f>G4*(1-0.0919)</f>
        <v>33599.699999999997</v>
      </c>
      <c r="M5" s="32"/>
    </row>
    <row r="6" spans="1:13" ht="15.75" thickBot="1" x14ac:dyDescent="0.3">
      <c r="A6" s="1">
        <v>15000</v>
      </c>
      <c r="B6" s="6">
        <v>0.23</v>
      </c>
      <c r="E6" s="7" t="s">
        <v>5</v>
      </c>
      <c r="F6" s="8"/>
      <c r="G6" s="35">
        <v>1</v>
      </c>
      <c r="M6" s="32"/>
    </row>
    <row r="7" spans="1:13" ht="15.75" thickBot="1" x14ac:dyDescent="0.3">
      <c r="A7" s="1">
        <v>28000</v>
      </c>
      <c r="B7" s="6">
        <v>0.27</v>
      </c>
      <c r="M7" s="32"/>
    </row>
    <row r="8" spans="1:13" x14ac:dyDescent="0.25">
      <c r="A8" s="1">
        <v>55000</v>
      </c>
      <c r="B8" s="6">
        <v>0.38</v>
      </c>
      <c r="E8" s="28" t="s">
        <v>4</v>
      </c>
      <c r="F8" s="29"/>
      <c r="G8" s="29"/>
      <c r="H8" s="30"/>
      <c r="M8" s="32"/>
    </row>
    <row r="9" spans="1:13" ht="15.75" thickBot="1" x14ac:dyDescent="0.3">
      <c r="A9" s="1">
        <v>75000</v>
      </c>
      <c r="B9" s="6">
        <v>0.41</v>
      </c>
      <c r="E9" s="31"/>
      <c r="F9" s="49" t="s">
        <v>6</v>
      </c>
      <c r="G9" s="49" t="s">
        <v>39</v>
      </c>
      <c r="H9" s="49" t="s">
        <v>7</v>
      </c>
      <c r="M9" s="32"/>
    </row>
    <row r="10" spans="1:13" ht="15.75" thickBot="1" x14ac:dyDescent="0.3">
      <c r="A10" s="1" t="s">
        <v>11</v>
      </c>
      <c r="B10" s="6">
        <v>0.43</v>
      </c>
      <c r="E10" s="9" t="s">
        <v>8</v>
      </c>
      <c r="F10" s="47">
        <v>0</v>
      </c>
      <c r="G10" s="48">
        <v>12</v>
      </c>
      <c r="H10" s="33"/>
      <c r="M10" s="17"/>
    </row>
    <row r="11" spans="1:13" x14ac:dyDescent="0.25">
      <c r="E11" s="10" t="s">
        <v>33</v>
      </c>
      <c r="F11" s="43">
        <v>0</v>
      </c>
      <c r="G11" s="44">
        <v>12</v>
      </c>
      <c r="H11" s="41">
        <v>1</v>
      </c>
    </row>
    <row r="12" spans="1:13" ht="15.75" thickBot="1" x14ac:dyDescent="0.3">
      <c r="E12" s="13" t="s">
        <v>34</v>
      </c>
      <c r="F12" s="45">
        <v>0</v>
      </c>
      <c r="G12" s="46">
        <v>12</v>
      </c>
      <c r="H12" s="42">
        <v>1</v>
      </c>
      <c r="I12" s="40"/>
      <c r="L12" s="17"/>
      <c r="M12" s="17"/>
    </row>
    <row r="13" spans="1:13" ht="15.75" thickBot="1" x14ac:dyDescent="0.3">
      <c r="I13" s="32"/>
      <c r="L13" s="32"/>
    </row>
    <row r="14" spans="1:13" x14ac:dyDescent="0.25">
      <c r="E14" s="11" t="s">
        <v>9</v>
      </c>
      <c r="F14" s="12"/>
      <c r="G14" s="36">
        <f>IF(G5&lt;='1'!A3,'1'!B3,IF(G5&lt;='1'!A4,'1'!B4,IF(G5&lt;='1'!A5,'1'!B5,IF(G5&lt;='1'!A6,'1'!B6,IF(G5&gt;'1'!A6,'1'!B7)))))</f>
        <v>9087.8859999999986</v>
      </c>
    </row>
    <row r="15" spans="1:13" ht="15.75" thickBot="1" x14ac:dyDescent="0.3">
      <c r="E15" s="14" t="s">
        <v>10</v>
      </c>
      <c r="F15" s="15"/>
      <c r="G15" s="37">
        <f>G14/G5</f>
        <v>0.27047521257630275</v>
      </c>
    </row>
    <row r="16" spans="1:13" x14ac:dyDescent="0.25">
      <c r="G16" s="16"/>
    </row>
    <row r="17" spans="5:15" ht="15.75" thickBot="1" x14ac:dyDescent="0.3">
      <c r="K17" s="32"/>
      <c r="O17" s="32"/>
    </row>
    <row r="18" spans="5:15" x14ac:dyDescent="0.25">
      <c r="E18" s="18" t="s">
        <v>12</v>
      </c>
      <c r="F18" s="19"/>
      <c r="G18" s="20">
        <f>IF(G5&gt;55000,0,IF(G6=1,'1'!I14,IF(G6=2,'1'!I15)))</f>
        <v>775.16642222222242</v>
      </c>
    </row>
    <row r="19" spans="5:15" x14ac:dyDescent="0.25">
      <c r="E19" s="21" t="s">
        <v>13</v>
      </c>
      <c r="F19" s="22"/>
      <c r="G19" s="23">
        <f>IF(F10=0,0,IF(F10=1,IF(G5&lt;=15000,'1'!C17,IF(G5&lt;='1'!B18,'1'!C18,IF(G5&lt;='1'!B19,'1'!C19,IF(G5&gt;80000,0))))))/12*G10</f>
        <v>0</v>
      </c>
    </row>
    <row r="20" spans="5:15" ht="15.75" thickBot="1" x14ac:dyDescent="0.3">
      <c r="E20" s="24" t="s">
        <v>14</v>
      </c>
      <c r="F20" s="25"/>
      <c r="G20" s="26">
        <f>'1'!L19</f>
        <v>0</v>
      </c>
    </row>
    <row r="21" spans="5:15" ht="15.75" thickBot="1" x14ac:dyDescent="0.3"/>
    <row r="22" spans="5:15" ht="15.75" thickBot="1" x14ac:dyDescent="0.3">
      <c r="E22" s="2" t="s">
        <v>15</v>
      </c>
      <c r="F22" s="3"/>
      <c r="G22" s="27">
        <f>IF(SUM(G18:G20)&gt;=G14,0,IF(SUM(G18:G20)&lt;G14,G14-SUM(G18:G20)))</f>
        <v>8312.7195777777761</v>
      </c>
    </row>
    <row r="23" spans="5:15" ht="15.75" thickBot="1" x14ac:dyDescent="0.3">
      <c r="E23" s="66" t="s">
        <v>41</v>
      </c>
      <c r="F23" s="62"/>
      <c r="G23" s="17">
        <f>G5-G22-G5*0.025</f>
        <v>24446.987922222223</v>
      </c>
    </row>
    <row r="24" spans="5:15" ht="15.75" thickBot="1" x14ac:dyDescent="0.3">
      <c r="F24" s="2" t="s">
        <v>16</v>
      </c>
      <c r="G24" s="4">
        <f>IF(G5&gt;=26000,0,IF((G14-G18)&lt;=0,0,IF((G14-G18)&gt;0,IF(G5&lt;24000,960/365*I3,IF(G5&lt;26000,960*(26000-G5)/2000/365*I3)))))</f>
        <v>0</v>
      </c>
    </row>
    <row r="28" spans="5:15" x14ac:dyDescent="0.25">
      <c r="E28" s="38" t="s">
        <v>35</v>
      </c>
      <c r="I28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workbookViewId="0">
      <selection activeCell="K13" sqref="K13"/>
    </sheetView>
  </sheetViews>
  <sheetFormatPr defaultRowHeight="15" x14ac:dyDescent="0.25"/>
  <cols>
    <col min="1" max="2" width="9.140625" style="56" customWidth="1"/>
    <col min="3" max="3" width="11" style="56" bestFit="1" customWidth="1"/>
    <col min="4" max="4" width="9.42578125" style="56" bestFit="1" customWidth="1"/>
    <col min="5" max="7" width="9.140625" style="56"/>
    <col min="8" max="8" width="12" style="56" bestFit="1" customWidth="1"/>
    <col min="9" max="10" width="9.140625" style="56"/>
    <col min="11" max="11" width="12.42578125" style="56" customWidth="1"/>
    <col min="12" max="14" width="9.140625" style="56"/>
    <col min="15" max="15" width="10.7109375" style="56" bestFit="1" customWidth="1"/>
    <col min="16" max="16384" width="9.140625" style="56"/>
  </cols>
  <sheetData>
    <row r="2" spans="1:15" x14ac:dyDescent="0.25">
      <c r="A2" s="56" t="s">
        <v>17</v>
      </c>
    </row>
    <row r="3" spans="1:15" x14ac:dyDescent="0.25">
      <c r="A3" s="56">
        <v>15000</v>
      </c>
      <c r="B3" s="56">
        <f>'CALCOLO IRPEF'!G5*'CALCOLO IRPEF'!B6</f>
        <v>7727.9309999999996</v>
      </c>
      <c r="L3" s="56" t="s">
        <v>18</v>
      </c>
      <c r="M3" s="56" t="s">
        <v>19</v>
      </c>
    </row>
    <row r="4" spans="1:15" x14ac:dyDescent="0.25">
      <c r="A4" s="56">
        <v>28000</v>
      </c>
      <c r="B4" s="56">
        <f>'CALCOLO IRPEF'!A6*'CALCOLO IRPEF'!B6+('CALCOLO IRPEF'!G5-'CALCOLO IRPEF'!A6)*'CALCOLO IRPEF'!B7</f>
        <v>8471.9189999999999</v>
      </c>
      <c r="H4" s="57">
        <f>'CALCOLO IRPEF'!G5</f>
        <v>33599.699999999997</v>
      </c>
    </row>
    <row r="5" spans="1:15" x14ac:dyDescent="0.25">
      <c r="A5" s="56">
        <v>55000</v>
      </c>
      <c r="B5" s="56">
        <f>'CALCOLO IRPEF'!A6*'CALCOLO IRPEF'!B6+('CALCOLO IRPEF'!A7-'CALCOLO IRPEF'!A6)*'CALCOLO IRPEF'!B7+('CALCOLO IRPEF'!G5-'CALCOLO IRPEF'!A7)*'CALCOLO IRPEF'!B8</f>
        <v>9087.8859999999986</v>
      </c>
      <c r="H5" s="56">
        <f>'CALCOLO IRPEF'!G6</f>
        <v>1</v>
      </c>
    </row>
    <row r="6" spans="1:15" x14ac:dyDescent="0.25">
      <c r="A6" s="56">
        <v>75000</v>
      </c>
      <c r="B6" s="56">
        <f>'CALCOLO IRPEF'!A6*'CALCOLO IRPEF'!B6+('CALCOLO IRPEF'!A7-'CALCOLO IRPEF'!A6)*'CALCOLO IRPEF'!B7+('CALCOLO IRPEF'!A8-'CALCOLO IRPEF'!A7)*'CALCOLO IRPEF'!B8+('CALCOLO IRPEF'!G5-'CALCOLO IRPEF'!A8)*'CALCOLO IRPEF'!B9</f>
        <v>8445.8769999999986</v>
      </c>
    </row>
    <row r="7" spans="1:15" x14ac:dyDescent="0.25">
      <c r="A7" s="56" t="s">
        <v>20</v>
      </c>
      <c r="B7" s="56">
        <f>'CALCOLO IRPEF'!A6*'CALCOLO IRPEF'!B6+('CALCOLO IRPEF'!A7-'CALCOLO IRPEF'!A6)*'CALCOLO IRPEF'!B7+('CALCOLO IRPEF'!A8-'CALCOLO IRPEF'!A7)*'CALCOLO IRPEF'!B8+('CALCOLO IRPEF'!A9-'CALCOLO IRPEF'!A8)*'CALCOLO IRPEF'!B9+('CALCOLO IRPEF'!G5-'CALCOLO IRPEF'!A9)*'CALCOLO IRPEF'!B10</f>
        <v>7617.8709999999992</v>
      </c>
      <c r="F7" s="58"/>
    </row>
    <row r="8" spans="1:15" x14ac:dyDescent="0.25">
      <c r="F8" s="58"/>
    </row>
    <row r="9" spans="1:15" x14ac:dyDescent="0.25">
      <c r="F9" s="58"/>
      <c r="O9" s="59">
        <v>41640</v>
      </c>
    </row>
    <row r="10" spans="1:15" x14ac:dyDescent="0.25">
      <c r="A10" s="56" t="s">
        <v>12</v>
      </c>
      <c r="B10" s="56" t="s">
        <v>21</v>
      </c>
      <c r="F10" s="58">
        <v>1880</v>
      </c>
      <c r="G10" s="58"/>
      <c r="H10" s="56" t="s">
        <v>22</v>
      </c>
    </row>
    <row r="11" spans="1:15" x14ac:dyDescent="0.25">
      <c r="B11" s="56" t="s">
        <v>23</v>
      </c>
      <c r="F11" s="58">
        <v>1380</v>
      </c>
      <c r="G11" s="58"/>
    </row>
    <row r="12" spans="1:15" x14ac:dyDescent="0.25">
      <c r="B12" s="56" t="s">
        <v>31</v>
      </c>
      <c r="F12" s="58">
        <f>IF('1'!G6=1,1380,690)</f>
        <v>690</v>
      </c>
      <c r="G12" s="58"/>
    </row>
    <row r="13" spans="1:15" x14ac:dyDescent="0.25">
      <c r="B13" s="56" t="s">
        <v>24</v>
      </c>
      <c r="F13" s="58">
        <f>(978+902*(28000-'CALCOLO IRPEF'!G5)/20000)/365*'CALCOLO IRPEF'!I3</f>
        <v>725.45353000000011</v>
      </c>
      <c r="G13" s="58"/>
      <c r="I13" s="56">
        <f>IF(H4&gt;=55000,0,IF(H4&lt;=8000,(1880/365*'CALCOLO IRPEF'!I3), IF(H4&lt;=28000,'1'!F13,IF('CALCOLO IRPEF'!G5&lt;55000,'1'!F14))))</f>
        <v>775.16642222222242</v>
      </c>
    </row>
    <row r="14" spans="1:15" x14ac:dyDescent="0.25">
      <c r="B14" s="56" t="s">
        <v>25</v>
      </c>
      <c r="F14" s="58">
        <f>(978*(55000-'CALCOLO IRPEF'!G5)/27000)/365*'CALCOLO IRPEF'!I3</f>
        <v>775.16642222222242</v>
      </c>
      <c r="G14" s="58"/>
      <c r="H14" s="56">
        <v>1</v>
      </c>
      <c r="I14" s="56">
        <f>IF('1'!I13&lt;690,690,IF(I13&gt;=690,I13))</f>
        <v>775.16642222222242</v>
      </c>
    </row>
    <row r="15" spans="1:15" x14ac:dyDescent="0.25">
      <c r="F15" s="58"/>
      <c r="H15" s="56">
        <v>2</v>
      </c>
      <c r="I15" s="56">
        <f>IF(I14&lt;F11,F11,IF(I14&gt;=F11,I14))</f>
        <v>1380</v>
      </c>
    </row>
    <row r="16" spans="1:15" x14ac:dyDescent="0.25">
      <c r="A16" s="56" t="s">
        <v>8</v>
      </c>
      <c r="E16" s="56" t="s">
        <v>26</v>
      </c>
      <c r="F16" s="58"/>
      <c r="G16" s="56" t="s">
        <v>32</v>
      </c>
    </row>
    <row r="17" spans="1:12" x14ac:dyDescent="0.25">
      <c r="A17" s="56">
        <v>0</v>
      </c>
      <c r="B17" s="56">
        <v>15000</v>
      </c>
      <c r="C17" s="60">
        <f>800-110*('CALCOLO IRPEF'!G5/15000)</f>
        <v>553.60220000000004</v>
      </c>
      <c r="E17" s="56" t="s">
        <v>27</v>
      </c>
      <c r="F17" s="58">
        <f>'CALCOLO IRPEF'!F11</f>
        <v>0</v>
      </c>
      <c r="G17" s="56">
        <f>'CALCOLO IRPEF'!G11</f>
        <v>12</v>
      </c>
      <c r="H17" s="61">
        <f>'CALCOLO IRPEF'!H11</f>
        <v>1</v>
      </c>
      <c r="I17" s="56">
        <f>95000+15000*(F17-1)</f>
        <v>80000</v>
      </c>
      <c r="K17" s="57">
        <f>IF(F17=0,0,IF(F17&gt;0,1220*(I19-'CALCOLO IRPEF'!G5)/I19*H17))*F17</f>
        <v>0</v>
      </c>
      <c r="L17" s="56">
        <f>IF(K17&lt;0,0,IF(K17&gt;=0,K17))/12*'CALCOLO IRPEF'!G11</f>
        <v>0</v>
      </c>
    </row>
    <row r="18" spans="1:12" x14ac:dyDescent="0.25">
      <c r="A18" s="56">
        <v>15001</v>
      </c>
      <c r="B18" s="56">
        <v>40000</v>
      </c>
      <c r="C18" s="60">
        <v>690</v>
      </c>
      <c r="E18" s="56" t="s">
        <v>28</v>
      </c>
      <c r="F18" s="58">
        <f>'CALCOLO IRPEF'!F12</f>
        <v>0</v>
      </c>
      <c r="G18" s="56">
        <f>'CALCOLO IRPEF'!G12</f>
        <v>12</v>
      </c>
      <c r="H18" s="61">
        <f>'CALCOLO IRPEF'!H12</f>
        <v>1</v>
      </c>
      <c r="I18" s="56">
        <f>95000+15000*(F18-1)</f>
        <v>80000</v>
      </c>
      <c r="K18" s="57">
        <f>IF(F18=0,0,IF(F18&gt;0,950*(I19-'CALCOLO IRPEF'!G5)/I19*H18))*F18</f>
        <v>0</v>
      </c>
      <c r="L18" s="56">
        <f>IF(K18&lt;0,0,IF(K18&gt;=0,K18))/12*'CALCOLO IRPEF'!G12</f>
        <v>0</v>
      </c>
    </row>
    <row r="19" spans="1:12" x14ac:dyDescent="0.25">
      <c r="A19" s="56">
        <v>40001</v>
      </c>
      <c r="B19" s="56">
        <v>80000</v>
      </c>
      <c r="C19" s="60">
        <f>690*(80000-'CALCOLO IRPEF'!G5)/40000+IF('CALCOLO IRPEF'!G5&lt;=29000,0,IF('CALCOLO IRPEF'!G5&lt;=29200,10,IF('CALCOLO IRPEF'!G5&lt;=34700,20,IF('CALCOLO IRPEF'!G5&lt;=35000,30,IF('CALCOLO IRPEF'!G5&lt;=35100,20,IF('CALCOLO IRPEF'!G5&lt;=35200,10))))))</f>
        <v>820.4051750000001</v>
      </c>
      <c r="D19" s="57"/>
      <c r="E19" s="56" t="s">
        <v>29</v>
      </c>
      <c r="F19" s="58">
        <f>SUM(F17:F18)</f>
        <v>0</v>
      </c>
      <c r="I19" s="56">
        <f>95000+15000*(F19-1)</f>
        <v>80000</v>
      </c>
      <c r="K19" s="60">
        <f>IF(F19&lt;=3,0,IF(F19&gt;3,200*(I19-'CALCOLO IRPEF'!G5)/'1'!I19))</f>
        <v>0</v>
      </c>
      <c r="L19" s="56">
        <f>SUM(L17:L18)</f>
        <v>0</v>
      </c>
    </row>
    <row r="20" spans="1:12" x14ac:dyDescent="0.25">
      <c r="C20" s="60"/>
      <c r="F20" s="58"/>
      <c r="J20" s="56" t="s">
        <v>29</v>
      </c>
      <c r="K20" s="57">
        <f>SUM(K17:K19)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IRPEF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Lorenzo Mancuso</dc:creator>
  <cp:keywords/>
  <dc:description/>
  <cp:lastModifiedBy>l.mancuso</cp:lastModifiedBy>
  <cp:revision/>
  <dcterms:created xsi:type="dcterms:W3CDTF">2013-12-30T14:57:59Z</dcterms:created>
  <dcterms:modified xsi:type="dcterms:W3CDTF">2015-11-20T15:27:49Z</dcterms:modified>
</cp:coreProperties>
</file>